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" windowWidth="11475" windowHeight="8475"/>
  </bookViews>
  <sheets>
    <sheet name="IEX-16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N4" i="1"/>
  <c r="N3"/>
  <c r="K10"/>
  <c r="G4"/>
  <c r="E14"/>
  <c r="F12"/>
  <c r="G21"/>
  <c r="G23" s="1"/>
  <c r="F8"/>
  <c r="F6"/>
  <c r="K6"/>
  <c r="K8" s="1"/>
  <c r="K3"/>
  <c r="C19"/>
  <c r="C20" s="1"/>
  <c r="C23" s="1"/>
  <c r="C10" s="1"/>
  <c r="C6"/>
  <c r="C8" s="1"/>
  <c r="C12" s="1"/>
  <c r="K12" l="1"/>
  <c r="K11"/>
  <c r="C11"/>
</calcChain>
</file>

<file path=xl/comments1.xml><?xml version="1.0" encoding="utf-8"?>
<comments xmlns="http://schemas.openxmlformats.org/spreadsheetml/2006/main">
  <authors>
    <author>CG</author>
  </authors>
  <commentList>
    <comment ref="G3" authorId="0">
      <text>
        <r>
          <rPr>
            <b/>
            <sz val="9"/>
            <color indexed="81"/>
            <rFont val="Tahoma"/>
            <charset val="1"/>
          </rPr>
          <t>CG:</t>
        </r>
        <r>
          <rPr>
            <sz val="9"/>
            <color indexed="81"/>
            <rFont val="Tahoma"/>
            <charset val="1"/>
          </rPr>
          <t xml:space="preserve">
list incl. 19% VAT</t>
        </r>
      </text>
    </comment>
    <comment ref="G4" authorId="0">
      <text>
        <r>
          <rPr>
            <b/>
            <sz val="9"/>
            <color indexed="81"/>
            <rFont val="Tahoma"/>
            <charset val="1"/>
          </rPr>
          <t>CG:</t>
        </r>
        <r>
          <rPr>
            <sz val="9"/>
            <color indexed="81"/>
            <rFont val="Tahoma"/>
            <charset val="1"/>
          </rPr>
          <t xml:space="preserve">
est. street price distrib x 1,5 dealer x 1,6
</t>
        </r>
      </text>
    </comment>
    <comment ref="C5" authorId="0">
      <text>
        <r>
          <rPr>
            <b/>
            <sz val="9"/>
            <color indexed="81"/>
            <rFont val="Tahoma"/>
            <charset val="1"/>
          </rPr>
          <t>CG:</t>
        </r>
        <r>
          <rPr>
            <sz val="9"/>
            <color indexed="81"/>
            <rFont val="Tahoma"/>
            <charset val="1"/>
          </rPr>
          <t xml:space="preserve">
GM to MAP</t>
        </r>
      </text>
    </comment>
    <comment ref="F5" authorId="0">
      <text>
        <r>
          <rPr>
            <b/>
            <sz val="9"/>
            <color indexed="81"/>
            <rFont val="Tahoma"/>
            <charset val="1"/>
          </rPr>
          <t>CG:</t>
        </r>
        <r>
          <rPr>
            <sz val="9"/>
            <color indexed="81"/>
            <rFont val="Tahoma"/>
            <charset val="1"/>
          </rPr>
          <t xml:space="preserve">
disc. From MSRP
</t>
        </r>
      </text>
    </comment>
    <comment ref="K10" authorId="0">
      <text>
        <r>
          <rPr>
            <b/>
            <sz val="9"/>
            <color indexed="81"/>
            <rFont val="Tahoma"/>
            <charset val="1"/>
          </rPr>
          <t>CG:</t>
        </r>
        <r>
          <rPr>
            <sz val="9"/>
            <color indexed="81"/>
            <rFont val="Tahoma"/>
            <charset val="1"/>
          </rPr>
          <t xml:space="preserve">
myMix at 138</t>
        </r>
      </text>
    </comment>
  </commentList>
</comments>
</file>

<file path=xl/sharedStrings.xml><?xml version="1.0" encoding="utf-8"?>
<sst xmlns="http://schemas.openxmlformats.org/spreadsheetml/2006/main" count="41" uniqueCount="31">
  <si>
    <t>IEX-16</t>
  </si>
  <si>
    <t>MSRP</t>
  </si>
  <si>
    <t>MAP</t>
  </si>
  <si>
    <t>dlr</t>
  </si>
  <si>
    <t>Starin</t>
  </si>
  <si>
    <t>est. cost</t>
  </si>
  <si>
    <t>Mech</t>
  </si>
  <si>
    <t>E-BOM</t>
  </si>
  <si>
    <t>MAT</t>
  </si>
  <si>
    <t xml:space="preserve">mfg </t>
  </si>
  <si>
    <t>others</t>
  </si>
  <si>
    <t>Lic</t>
  </si>
  <si>
    <t>Total</t>
  </si>
  <si>
    <t>GM</t>
  </si>
  <si>
    <t>distrib</t>
  </si>
  <si>
    <t>s/dist</t>
  </si>
  <si>
    <t>EU</t>
  </si>
  <si>
    <t>approvals</t>
  </si>
  <si>
    <t>SF</t>
  </si>
  <si>
    <t>Tooling</t>
  </si>
  <si>
    <t>R+D,Protos</t>
  </si>
  <si>
    <t>Ave GM</t>
  </si>
  <si>
    <t>US</t>
  </si>
  <si>
    <t>INTL</t>
  </si>
  <si>
    <t xml:space="preserve">Pilot </t>
  </si>
  <si>
    <t>First S</t>
  </si>
  <si>
    <t>Sec S</t>
  </si>
  <si>
    <t>Annual</t>
  </si>
  <si>
    <t>RO DEV</t>
  </si>
  <si>
    <t>Bundle: IEX-16 plus 1 myMix</t>
  </si>
  <si>
    <t>IEX-16  8 myMix</t>
  </si>
</sst>
</file>

<file path=xl/styles.xml><?xml version="1.0" encoding="utf-8"?>
<styleSheet xmlns="http://schemas.openxmlformats.org/spreadsheetml/2006/main">
  <numFmts count="6">
    <numFmt numFmtId="43" formatCode="_-* #,##0.00\ _€_-;\-* #,##0.00\ _€_-;_-* &quot;-&quot;??\ _€_-;_-@_-"/>
    <numFmt numFmtId="164" formatCode="_-[$$-409]* #,##0.00_ ;_-[$$-409]* \-#,##0.00\ ;_-[$$-409]* &quot;-&quot;??_ ;_-@_ "/>
    <numFmt numFmtId="165" formatCode="_-* #,##0.00\ [$€-407]_-;\-* #,##0.00\ [$€-407]_-;_-* &quot;-&quot;??\ [$€-407]_-;_-@_-"/>
    <numFmt numFmtId="169" formatCode="_-[$$-409]* #,##0.0_ ;_-[$$-409]* \-#,##0.0\ ;_-[$$-409]* &quot;-&quot;??_ ;_-@_ "/>
    <numFmt numFmtId="174" formatCode="_-* #,##0\ _€_-;\-* #,##0\ _€_-;_-* &quot;-&quot;??\ _€_-;_-@_-"/>
    <numFmt numFmtId="175" formatCode="_-[$$-409]* #,##0_ ;_-[$$-409]* \-#,##0\ ;_-[$$-409]* &quot;-&quot;??_ ;_-@_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9" fontId="0" fillId="0" borderId="0" xfId="2" applyFont="1"/>
    <xf numFmtId="9" fontId="0" fillId="0" borderId="0" xfId="0" applyNumberFormat="1"/>
    <xf numFmtId="164" fontId="0" fillId="0" borderId="0" xfId="0" applyNumberFormat="1"/>
    <xf numFmtId="165" fontId="0" fillId="0" borderId="0" xfId="0" applyNumberFormat="1"/>
    <xf numFmtId="169" fontId="0" fillId="0" borderId="0" xfId="0" applyNumberFormat="1"/>
    <xf numFmtId="174" fontId="0" fillId="0" borderId="0" xfId="1" applyNumberFormat="1" applyFont="1"/>
    <xf numFmtId="0" fontId="0" fillId="0" borderId="1" xfId="0" applyBorder="1"/>
    <xf numFmtId="164" fontId="0" fillId="0" borderId="1" xfId="0" applyNumberFormat="1" applyBorder="1"/>
    <xf numFmtId="9" fontId="0" fillId="0" borderId="1" xfId="2" applyFont="1" applyBorder="1"/>
    <xf numFmtId="9" fontId="0" fillId="0" borderId="1" xfId="0" applyNumberFormat="1" applyBorder="1"/>
    <xf numFmtId="164" fontId="0" fillId="0" borderId="1" xfId="2" applyNumberFormat="1" applyFont="1" applyBorder="1"/>
    <xf numFmtId="175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30"/>
  <sheetViews>
    <sheetView tabSelected="1" topLeftCell="F1" workbookViewId="0">
      <selection activeCell="N5" sqref="N5"/>
    </sheetView>
  </sheetViews>
  <sheetFormatPr defaultRowHeight="15"/>
  <cols>
    <col min="1" max="1" width="3" customWidth="1"/>
    <col min="3" max="3" width="10.28515625" bestFit="1" customWidth="1"/>
    <col min="4" max="4" width="3.7109375" customWidth="1"/>
    <col min="5" max="5" width="11.5703125" customWidth="1"/>
    <col min="6" max="6" width="10.85546875" customWidth="1"/>
    <col min="7" max="7" width="11.7109375" customWidth="1"/>
    <col min="8" max="8" width="10.28515625" customWidth="1"/>
    <col min="10" max="10" width="11.5703125" customWidth="1"/>
    <col min="11" max="11" width="14.7109375" customWidth="1"/>
    <col min="12" max="12" width="4.7109375" customWidth="1"/>
    <col min="14" max="14" width="15.7109375" customWidth="1"/>
  </cols>
  <sheetData>
    <row r="1" spans="2:14">
      <c r="G1" t="s">
        <v>16</v>
      </c>
    </row>
    <row r="2" spans="2:14">
      <c r="B2" s="7" t="s">
        <v>0</v>
      </c>
      <c r="C2" s="7" t="s">
        <v>22</v>
      </c>
      <c r="F2" s="7" t="s">
        <v>23</v>
      </c>
      <c r="G2">
        <v>1.35</v>
      </c>
      <c r="J2" s="7" t="s">
        <v>29</v>
      </c>
      <c r="K2" s="7"/>
      <c r="M2" t="s">
        <v>30</v>
      </c>
    </row>
    <row r="3" spans="2:14">
      <c r="B3" s="7" t="s">
        <v>1</v>
      </c>
      <c r="C3" s="8">
        <v>1998</v>
      </c>
      <c r="D3" s="3"/>
      <c r="E3" s="3"/>
      <c r="F3" s="8">
        <v>1998</v>
      </c>
      <c r="G3" s="4">
        <v>1998</v>
      </c>
      <c r="H3" s="3"/>
      <c r="J3" s="7" t="s">
        <v>1</v>
      </c>
      <c r="K3" s="8">
        <f>1998+599</f>
        <v>2597</v>
      </c>
      <c r="N3">
        <f>F3+(8*599)</f>
        <v>6790</v>
      </c>
    </row>
    <row r="4" spans="2:14">
      <c r="B4" s="7" t="s">
        <v>2</v>
      </c>
      <c r="C4" s="8">
        <v>1598</v>
      </c>
      <c r="D4" s="3"/>
      <c r="E4" s="3"/>
      <c r="F4" s="8"/>
      <c r="G4" s="4">
        <f>F6*1.5*1.6/G2</f>
        <v>1598.3999999999996</v>
      </c>
      <c r="H4" s="3"/>
      <c r="J4" s="7" t="s">
        <v>2</v>
      </c>
      <c r="K4" s="8">
        <v>1998</v>
      </c>
      <c r="N4">
        <f>1998+(7*499)</f>
        <v>5491</v>
      </c>
    </row>
    <row r="5" spans="2:14">
      <c r="B5" s="7"/>
      <c r="C5" s="9">
        <v>0.35</v>
      </c>
      <c r="D5" s="1"/>
      <c r="E5" s="1"/>
      <c r="F5" s="9">
        <v>0.55000000000000004</v>
      </c>
      <c r="G5" s="1"/>
      <c r="H5" s="1"/>
      <c r="J5" s="7"/>
      <c r="K5" s="9">
        <v>0.35</v>
      </c>
    </row>
    <row r="6" spans="2:14">
      <c r="B6" s="7" t="s">
        <v>3</v>
      </c>
      <c r="C6" s="8">
        <f>C4*(1-C5)</f>
        <v>1038.7</v>
      </c>
      <c r="D6" s="3"/>
      <c r="E6" s="3" t="s">
        <v>14</v>
      </c>
      <c r="F6" s="11">
        <f>F3*(1-F5)</f>
        <v>899.09999999999991</v>
      </c>
      <c r="G6" s="3"/>
      <c r="H6" s="3"/>
      <c r="J6" s="7" t="s">
        <v>3</v>
      </c>
      <c r="K6" s="8">
        <f>K4*(1-K5)</f>
        <v>1298.7</v>
      </c>
    </row>
    <row r="7" spans="2:14">
      <c r="B7" s="7"/>
      <c r="C7" s="10">
        <v>0.13</v>
      </c>
      <c r="D7" s="2"/>
      <c r="E7" s="2"/>
      <c r="F7" s="10">
        <v>0.12</v>
      </c>
      <c r="G7" s="2"/>
      <c r="H7" s="2"/>
      <c r="J7" s="7"/>
      <c r="K7" s="10">
        <v>0.13</v>
      </c>
    </row>
    <row r="8" spans="2:14">
      <c r="B8" s="7" t="s">
        <v>4</v>
      </c>
      <c r="C8" s="8">
        <f>C6*(1-C7)</f>
        <v>903.66899999999998</v>
      </c>
      <c r="D8" s="3"/>
      <c r="E8" s="3" t="s">
        <v>15</v>
      </c>
      <c r="F8" s="8">
        <f>F6*(1-F7)</f>
        <v>791.20799999999997</v>
      </c>
      <c r="G8" s="3"/>
      <c r="H8" s="3"/>
      <c r="J8" s="7" t="s">
        <v>4</v>
      </c>
      <c r="K8" s="8">
        <f>K6*(1-K7)</f>
        <v>1129.8690000000001</v>
      </c>
    </row>
    <row r="9" spans="2:14">
      <c r="B9" s="7"/>
      <c r="C9" s="7"/>
      <c r="F9" s="7"/>
      <c r="J9" s="7"/>
      <c r="K9" s="7"/>
    </row>
    <row r="10" spans="2:14">
      <c r="B10" s="7" t="s">
        <v>5</v>
      </c>
      <c r="C10" s="8">
        <f>C23</f>
        <v>286</v>
      </c>
      <c r="D10" s="3"/>
      <c r="E10" s="3"/>
      <c r="F10" s="8"/>
      <c r="G10" s="3"/>
      <c r="H10" s="3"/>
      <c r="J10" s="7" t="s">
        <v>5</v>
      </c>
      <c r="K10" s="8">
        <f>138+C23</f>
        <v>424</v>
      </c>
    </row>
    <row r="11" spans="2:14">
      <c r="B11" s="7" t="s">
        <v>13</v>
      </c>
      <c r="C11" s="9">
        <f>1-C10/C8</f>
        <v>0.6835124365226648</v>
      </c>
      <c r="D11" s="1"/>
      <c r="E11" s="1"/>
      <c r="F11" s="9"/>
      <c r="G11" s="1"/>
      <c r="H11" s="1"/>
      <c r="J11" s="7" t="s">
        <v>13</v>
      </c>
      <c r="K11" s="9">
        <f>1-K10/K8</f>
        <v>0.62473525691916509</v>
      </c>
    </row>
    <row r="12" spans="2:14">
      <c r="B12" s="7" t="s">
        <v>13</v>
      </c>
      <c r="C12" s="8">
        <f>C8-C10</f>
        <v>617.66899999999998</v>
      </c>
      <c r="D12" s="3"/>
      <c r="E12" s="3" t="s">
        <v>13</v>
      </c>
      <c r="F12" s="8">
        <f>(F6*0.6+F8*0.4)-C23</f>
        <v>569.94319999999993</v>
      </c>
      <c r="G12" s="3"/>
      <c r="H12" s="3"/>
      <c r="J12" s="7" t="s">
        <v>13</v>
      </c>
      <c r="K12" s="8">
        <f>K8-K10</f>
        <v>705.86900000000014</v>
      </c>
    </row>
    <row r="14" spans="2:14">
      <c r="C14" t="s">
        <v>21</v>
      </c>
      <c r="E14" s="5">
        <f>(C12*0.4)+(F12*0.6)</f>
        <v>589.03351999999995</v>
      </c>
    </row>
    <row r="17" spans="2:7">
      <c r="B17" t="s">
        <v>7</v>
      </c>
      <c r="C17" s="3">
        <v>210</v>
      </c>
      <c r="F17" t="s">
        <v>20</v>
      </c>
      <c r="G17" s="12">
        <v>165000</v>
      </c>
    </row>
    <row r="18" spans="2:7">
      <c r="B18" t="s">
        <v>6</v>
      </c>
      <c r="C18" s="3">
        <v>20</v>
      </c>
      <c r="F18" t="s">
        <v>17</v>
      </c>
      <c r="G18" s="12">
        <v>28000</v>
      </c>
    </row>
    <row r="19" spans="2:7">
      <c r="B19" t="s">
        <v>8</v>
      </c>
      <c r="C19" s="3">
        <f>SUM(C17:C18)</f>
        <v>230</v>
      </c>
      <c r="F19" t="s">
        <v>19</v>
      </c>
      <c r="G19" s="12">
        <v>10000</v>
      </c>
    </row>
    <row r="20" spans="2:7">
      <c r="B20" t="s">
        <v>9</v>
      </c>
      <c r="C20" s="3">
        <f>C19*0.2</f>
        <v>46</v>
      </c>
      <c r="F20" t="s">
        <v>18</v>
      </c>
      <c r="G20" s="12">
        <v>30000</v>
      </c>
    </row>
    <row r="21" spans="2:7">
      <c r="B21" t="s">
        <v>10</v>
      </c>
      <c r="C21" s="3">
        <v>5</v>
      </c>
      <c r="F21" t="s">
        <v>12</v>
      </c>
      <c r="G21" s="12">
        <f>SUM(G17:G20)</f>
        <v>233000</v>
      </c>
    </row>
    <row r="22" spans="2:7">
      <c r="B22" t="s">
        <v>11</v>
      </c>
      <c r="C22" s="3">
        <v>5</v>
      </c>
    </row>
    <row r="23" spans="2:7">
      <c r="B23" t="s">
        <v>12</v>
      </c>
      <c r="C23" s="3">
        <f>SUM(C22,C21,C20,C19)</f>
        <v>286</v>
      </c>
      <c r="F23" t="s">
        <v>28</v>
      </c>
      <c r="G23" s="6">
        <f>G21/E14</f>
        <v>395.56322702993202</v>
      </c>
    </row>
    <row r="26" spans="2:7">
      <c r="B26" t="s">
        <v>24</v>
      </c>
      <c r="C26">
        <v>30</v>
      </c>
    </row>
    <row r="27" spans="2:7">
      <c r="B27" t="s">
        <v>25</v>
      </c>
      <c r="C27">
        <v>100</v>
      </c>
    </row>
    <row r="28" spans="2:7">
      <c r="B28" t="s">
        <v>26</v>
      </c>
      <c r="C28">
        <v>200</v>
      </c>
    </row>
    <row r="30" spans="2:7">
      <c r="B30" t="s">
        <v>27</v>
      </c>
      <c r="C30">
        <v>1000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IEX-16</vt:lpstr>
      <vt:lpstr>Sheet2</vt:lpstr>
      <vt:lpstr>Sheet3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</dc:creator>
  <cp:lastModifiedBy>CG</cp:lastModifiedBy>
  <dcterms:created xsi:type="dcterms:W3CDTF">2010-04-02T03:51:59Z</dcterms:created>
  <dcterms:modified xsi:type="dcterms:W3CDTF">2010-04-02T04:36:10Z</dcterms:modified>
</cp:coreProperties>
</file>